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ndrewnorton/Google Drive/International students/2021 international students/"/>
    </mc:Choice>
  </mc:AlternateContent>
  <xr:revisionPtr revIDLastSave="0" documentId="13_ncr:1_{5385F41B-0036-2D4C-88F7-8CAA1FF31BB1}" xr6:coauthVersionLast="47" xr6:coauthVersionMax="47" xr10:uidLastSave="{00000000-0000-0000-0000-000000000000}"/>
  <bookViews>
    <workbookView xWindow="0" yWindow="500" windowWidth="40960" windowHeight="20840" xr2:uid="{C0CEEE91-B818-8146-885F-1B2C734780C6}"/>
  </bookViews>
  <sheets>
    <sheet name="Visa sub-classes" sheetId="1" r:id="rId1"/>
    <sheet name="Protection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37" i="1" l="1"/>
  <c r="F37" i="1"/>
  <c r="G37" i="1"/>
  <c r="H37" i="1"/>
  <c r="I37" i="1"/>
  <c r="J37" i="1"/>
  <c r="K37" i="1"/>
  <c r="L37" i="1"/>
  <c r="N37" i="1"/>
  <c r="D37" i="1"/>
  <c r="E43" i="1"/>
  <c r="F43" i="1"/>
  <c r="G43" i="1"/>
  <c r="H43" i="1"/>
  <c r="I43" i="1"/>
  <c r="J43" i="1"/>
  <c r="K43" i="1"/>
  <c r="L43" i="1"/>
  <c r="N43" i="1"/>
  <c r="D43" i="1"/>
  <c r="E42" i="1"/>
  <c r="F42" i="1"/>
  <c r="G42" i="1"/>
  <c r="H42" i="1"/>
  <c r="I42" i="1"/>
  <c r="J42" i="1"/>
  <c r="K42" i="1"/>
  <c r="L42" i="1"/>
  <c r="D42" i="1"/>
  <c r="D49" i="1"/>
  <c r="F8" i="2" l="1"/>
  <c r="G8" i="2"/>
  <c r="H8" i="2"/>
  <c r="I8" i="2"/>
  <c r="J8" i="2"/>
  <c r="K8" i="2"/>
  <c r="L8" i="2"/>
  <c r="M8" i="2"/>
  <c r="E8" i="2"/>
  <c r="E51" i="1" l="1"/>
  <c r="F51" i="1"/>
  <c r="G51" i="1"/>
  <c r="H51" i="1"/>
  <c r="I51" i="1"/>
  <c r="J51" i="1"/>
  <c r="K51" i="1"/>
  <c r="L51" i="1"/>
  <c r="N51" i="1"/>
  <c r="D51" i="1"/>
  <c r="E41" i="1"/>
  <c r="F41" i="1"/>
  <c r="G41" i="1"/>
  <c r="H41" i="1"/>
  <c r="I41" i="1"/>
  <c r="J41" i="1"/>
  <c r="K41" i="1"/>
  <c r="L41" i="1"/>
  <c r="N41" i="1"/>
  <c r="D41" i="1"/>
  <c r="E49" i="1" l="1"/>
  <c r="F49" i="1"/>
  <c r="G49" i="1"/>
  <c r="G50" i="1" s="1"/>
  <c r="H49" i="1"/>
  <c r="I49" i="1"/>
  <c r="J49" i="1"/>
  <c r="J50" i="1" s="1"/>
  <c r="K49" i="1"/>
  <c r="K50" i="1" s="1"/>
  <c r="L49" i="1"/>
  <c r="L50" i="1" s="1"/>
  <c r="N49" i="1"/>
  <c r="N47" i="1"/>
  <c r="E47" i="1"/>
  <c r="F47" i="1"/>
  <c r="G47" i="1"/>
  <c r="H47" i="1"/>
  <c r="I47" i="1"/>
  <c r="J47" i="1"/>
  <c r="K47" i="1"/>
  <c r="L47" i="1"/>
  <c r="D47" i="1"/>
  <c r="D50" i="1" s="1"/>
  <c r="E46" i="1"/>
  <c r="F46" i="1"/>
  <c r="G46" i="1"/>
  <c r="H46" i="1"/>
  <c r="I46" i="1"/>
  <c r="J46" i="1"/>
  <c r="K46" i="1"/>
  <c r="L46" i="1"/>
  <c r="N46" i="1"/>
  <c r="D46" i="1"/>
  <c r="N44" i="1"/>
  <c r="L44" i="1"/>
  <c r="K44" i="1"/>
  <c r="J44" i="1"/>
  <c r="I44" i="1"/>
  <c r="H44" i="1"/>
  <c r="G44" i="1"/>
  <c r="F44" i="1"/>
  <c r="E44" i="1"/>
  <c r="D44" i="1"/>
  <c r="N42" i="1"/>
  <c r="N36" i="1"/>
  <c r="L36" i="1"/>
  <c r="K36" i="1"/>
  <c r="J36" i="1"/>
  <c r="I36" i="1"/>
  <c r="H36" i="1"/>
  <c r="G36" i="1"/>
  <c r="F36" i="1"/>
  <c r="E36" i="1"/>
  <c r="D36" i="1"/>
  <c r="I50" i="1" l="1"/>
  <c r="H50" i="1"/>
  <c r="E50" i="1"/>
  <c r="F50" i="1"/>
  <c r="N50" i="1"/>
</calcChain>
</file>

<file path=xl/sharedStrings.xml><?xml version="1.0" encoding="utf-8"?>
<sst xmlns="http://schemas.openxmlformats.org/spreadsheetml/2006/main" count="168" uniqueCount="108">
  <si>
    <t xml:space="preserve">Last visa held was a student visa </t>
  </si>
  <si>
    <t xml:space="preserve">Time </t>
  </si>
  <si>
    <t xml:space="preserve">Work </t>
  </si>
  <si>
    <t>Visa type</t>
  </si>
  <si>
    <t>2011-12 to 30 June 2012</t>
  </si>
  <si>
    <t>2012-13 to 30 June 2013</t>
  </si>
  <si>
    <t>2013-14 to 30 June 2014</t>
  </si>
  <si>
    <t>2014-15 to 30 June 2015</t>
  </si>
  <si>
    <t>2015-16 to 30 June 2016</t>
  </si>
  <si>
    <t>2016-17 to 30 June 2017</t>
  </si>
  <si>
    <t>2017-18 to   30 June 2018</t>
  </si>
  <si>
    <t>2018-19 to   30 June 2019</t>
  </si>
  <si>
    <t>2019-20  30 June 2020</t>
  </si>
  <si>
    <t>T</t>
  </si>
  <si>
    <t>Y</t>
  </si>
  <si>
    <t>485 Temporary graduate</t>
  </si>
  <si>
    <t>T-P</t>
  </si>
  <si>
    <t>820 Partner</t>
  </si>
  <si>
    <t>V</t>
  </si>
  <si>
    <t>N</t>
  </si>
  <si>
    <t>600 Visitor</t>
  </si>
  <si>
    <t xml:space="preserve">601 Electronic travel authority </t>
  </si>
  <si>
    <t>651 eVisitor</t>
  </si>
  <si>
    <t xml:space="preserve">676 Tourist </t>
  </si>
  <si>
    <t xml:space="preserve">976 Electronic travel authority </t>
  </si>
  <si>
    <t>482 Temporary skill shortage</t>
  </si>
  <si>
    <t xml:space="preserve">457 Temporary work (skilled) </t>
  </si>
  <si>
    <t xml:space="preserve">407 Training </t>
  </si>
  <si>
    <t xml:space="preserve">408 Temporary activity </t>
  </si>
  <si>
    <t>489 Skilled regional (provisional)</t>
  </si>
  <si>
    <t>491 Skilled work regional (provisional)</t>
  </si>
  <si>
    <t>P</t>
  </si>
  <si>
    <t xml:space="preserve">187 Regional sponsored migration </t>
  </si>
  <si>
    <t xml:space="preserve">Y </t>
  </si>
  <si>
    <t xml:space="preserve">119 Regional sponsored migration </t>
  </si>
  <si>
    <t xml:space="preserve">857 Regional sponsored migration </t>
  </si>
  <si>
    <t xml:space="preserve">P </t>
  </si>
  <si>
    <t xml:space="preserve">858 Distinguished talent (now Global talent) </t>
  </si>
  <si>
    <t>190 Skilled - nominated</t>
  </si>
  <si>
    <t>186 Employer nomination scheme</t>
  </si>
  <si>
    <t>886 Skilled sponsored</t>
  </si>
  <si>
    <t>188 Business innovation and investment (provisional)</t>
  </si>
  <si>
    <t>866 Protection</t>
  </si>
  <si>
    <t>309 Partner (provisional)</t>
  </si>
  <si>
    <t xml:space="preserve">189 Skilled - Independent </t>
  </si>
  <si>
    <t xml:space="preserve">885 Skilled - Independent </t>
  </si>
  <si>
    <t>124 Distinguished talent</t>
  </si>
  <si>
    <t>417 Working holiday</t>
  </si>
  <si>
    <t>462 Work and holiday</t>
  </si>
  <si>
    <t>?</t>
  </si>
  <si>
    <t xml:space="preserve">? </t>
  </si>
  <si>
    <t>Other visa subclasses</t>
  </si>
  <si>
    <t>2011-12</t>
  </si>
  <si>
    <t>2012-13</t>
  </si>
  <si>
    <t>2013-14</t>
  </si>
  <si>
    <t>2014-15</t>
  </si>
  <si>
    <t>2015-16</t>
  </si>
  <si>
    <t>2016-17</t>
  </si>
  <si>
    <t>2017-18</t>
  </si>
  <si>
    <t>2018-19</t>
  </si>
  <si>
    <t>2019-20</t>
  </si>
  <si>
    <t>Permanent (visas 119, 124, 186, 187, 189, 190, 857, 858, 866, 886)</t>
  </si>
  <si>
    <t xml:space="preserve">Visitor (visas 600, 601, 651, 676, 976) </t>
  </si>
  <si>
    <t>T=Temporary</t>
  </si>
  <si>
    <t xml:space="preserve">P=Permanent </t>
  </si>
  <si>
    <t xml:space="preserve">T-P Temporary with pathway to permanent </t>
  </si>
  <si>
    <t xml:space="preserve">820 visa is a temporary visa while a permanent partner  visa (801) is determined. Can live, work and study  </t>
  </si>
  <si>
    <t xml:space="preserve">600 visa allows some categories to do some business but not take a job. </t>
  </si>
  <si>
    <t xml:space="preserve">407 training visa only allows work in occupations related to the training for which the visa was issued </t>
  </si>
  <si>
    <t xml:space="preserve">408 temporary activity is for a wide range of endorsed activities, including working on a research project, and for work in a critical sector </t>
  </si>
  <si>
    <t>489 provisional skilled regional is for people to live  work or study in regional areas , might be able to apply for permanent 887</t>
  </si>
  <si>
    <t xml:space="preserve">491 is a 5 year regional visa that allows applications for PR after 3 years </t>
  </si>
  <si>
    <t xml:space="preserve">187 is for former 457s and 482s nominated by their employer and living in a regional area </t>
  </si>
  <si>
    <t xml:space="preserve">858 In February 2021 the Distinguished talent become the global talent. Formerly a 124.  </t>
  </si>
  <si>
    <t xml:space="preserve">190 skilled list, must nominated by a state or territory government and be invited to apply </t>
  </si>
  <si>
    <t xml:space="preserve">309 is s step to a permanent partner visa when the applicant is outside Australia. Sub-class 100 is the permanent visa. </t>
  </si>
  <si>
    <t xml:space="preserve">189 is a points tested scheme. Must be invited to apply. </t>
  </si>
  <si>
    <t xml:space="preserve">417 currently restricted to Irish, French and Canadian citizens </t>
  </si>
  <si>
    <t xml:space="preserve">462 wider set of countries, need to meet educational criteria. Main source countries China, Singapore, Vietnam, Malaysia, Thailand </t>
  </si>
  <si>
    <t xml:space="preserve">Note: Assume that the former Australian visa could have been some time ago, eg the 309 is offshore. </t>
  </si>
  <si>
    <t xml:space="preserve">Note: The student data for 2018-19 reported in 2020 is much lower (167,385) than when reported in 2019 (182,557). </t>
  </si>
  <si>
    <t xml:space="preserve">From a note in 2020 a movement is now only included if the visa movement is to a different subclass, or students have moved to another education sector. </t>
  </si>
  <si>
    <t xml:space="preserve">I have used the lower number as it is more accurate overall but it creates a time series continuity issue. </t>
  </si>
  <si>
    <t xml:space="preserve">Prior to 2016-17 student visas are separately identified, always higher education and vocational and sometimes postgraduate research. ELICOS and schools not mentioned. </t>
  </si>
  <si>
    <t xml:space="preserve">Note: The numbers are revised from year to year, I have used the latest possible. </t>
  </si>
  <si>
    <t>Source: https://www.homeaffairs.gov.au/research-and-statistics/statistics/visa-statistics/study</t>
  </si>
  <si>
    <t xml:space="preserve">V=Visitor </t>
  </si>
  <si>
    <t xml:space="preserve">Summary data </t>
  </si>
  <si>
    <t xml:space="preserve">500 Student (and predecessor visas, see note) </t>
  </si>
  <si>
    <t>Regional (visas 119, 187, 489, 491, 857)</t>
  </si>
  <si>
    <t>Regional permanent (visas 119, 187, 857)</t>
  </si>
  <si>
    <t>Non-regional work-related permanent</t>
  </si>
  <si>
    <t>Work-related permanent (119, 124, 186, 187, 189, 190, 857, 858, 885, 886)</t>
  </si>
  <si>
    <t>Temporary other than student (visas 408,417,457, 462,482, 485)</t>
  </si>
  <si>
    <t>Distinguished/global talent (visas 124, 858)</t>
  </si>
  <si>
    <t xml:space="preserve">Total </t>
  </si>
  <si>
    <t xml:space="preserve">Onshore protection - student </t>
  </si>
  <si>
    <t>Sources: https://data.gov.au/data/dataset/australian-migration-statistics</t>
  </si>
  <si>
    <t>https://www.homeaffairs.gov.au/research-and-statistics/statistics/visa-statistics/study</t>
  </si>
  <si>
    <t xml:space="preserve">Note: These student numbers come from the 'visa category' section of the student visa report. </t>
  </si>
  <si>
    <t>2010-11</t>
  </si>
  <si>
    <t>2009-10</t>
  </si>
  <si>
    <t>2008-09</t>
  </si>
  <si>
    <t xml:space="preserve">Pathway to permanent (visas 188, 309, 489, 491, 820) </t>
  </si>
  <si>
    <t>Total onshore protection visas</t>
  </si>
  <si>
    <t xml:space="preserve">% onshore going to former students </t>
  </si>
  <si>
    <t>Half year to 31 December 2020</t>
  </si>
  <si>
    <t xml:space="preserve">Total minus new student visas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</si>
</sst>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1" fillId="0" borderId="0" xfId="0" applyFont="1"/>
    <xf numFmtId="3" fontId="0" fillId="0" borderId="0" xfId="0" applyNumberFormat="1"/>
    <xf numFmtId="3" fontId="0" fillId="0" borderId="0" xfId="0" applyNumberFormat="1" applyAlignment="1">
      <alignment wrapText="1"/>
    </xf>
    <xf numFmtId="3" fontId="0" fillId="2" borderId="1" xfId="0" applyNumberFormat="1" applyFont="1" applyFill="1" applyBorder="1" applyAlignment="1">
      <alignment horizontal="left" vertical="center"/>
    </xf>
    <xf numFmtId="0" fontId="0" fillId="0" borderId="1" xfId="0" applyBorder="1"/>
    <xf numFmtId="0" fontId="1" fillId="0" borderId="1" xfId="0" applyFont="1" applyBorder="1"/>
    <xf numFmtId="0" fontId="1" fillId="0" borderId="1" xfId="0" applyFont="1" applyBorder="1" applyAlignment="1">
      <alignment wrapText="1"/>
    </xf>
    <xf numFmtId="0" fontId="0" fillId="0" borderId="1" xfId="0" applyFont="1" applyBorder="1" applyAlignment="1">
      <alignment horizontal="left"/>
    </xf>
    <xf numFmtId="0" fontId="0" fillId="0" borderId="1" xfId="0" applyFont="1" applyBorder="1"/>
    <xf numFmtId="164" fontId="0" fillId="0" borderId="1" xfId="0" applyNumberFormat="1" applyFont="1" applyBorder="1"/>
    <xf numFmtId="3" fontId="0" fillId="2" borderId="1" xfId="0" applyNumberFormat="1" applyFont="1" applyFill="1" applyBorder="1" applyAlignment="1">
      <alignment horizontal="right" vertical="center"/>
    </xf>
    <xf numFmtId="3" fontId="0" fillId="0" borderId="1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58DA9C-D64B-F34E-B29B-D580E89698EC}">
  <dimension ref="A3:N82"/>
  <sheetViews>
    <sheetView tabSelected="1" workbookViewId="0">
      <selection activeCell="R40" sqref="R40"/>
    </sheetView>
  </sheetViews>
  <sheetFormatPr baseColWidth="10" defaultRowHeight="16" x14ac:dyDescent="0.2"/>
  <cols>
    <col min="3" max="3" width="67.33203125" customWidth="1"/>
    <col min="12" max="12" width="9.5" customWidth="1"/>
    <col min="14" max="14" width="14.6640625" customWidth="1"/>
  </cols>
  <sheetData>
    <row r="3" spans="1:14" x14ac:dyDescent="0.2">
      <c r="A3" t="s">
        <v>0</v>
      </c>
      <c r="E3" s="1"/>
    </row>
    <row r="4" spans="1:14" x14ac:dyDescent="0.2">
      <c r="E4" s="1"/>
    </row>
    <row r="5" spans="1:14" ht="51" x14ac:dyDescent="0.2">
      <c r="A5" s="3" t="s">
        <v>1</v>
      </c>
      <c r="B5" s="3" t="s">
        <v>2</v>
      </c>
      <c r="C5" s="3" t="s">
        <v>3</v>
      </c>
      <c r="D5" s="2" t="s">
        <v>4</v>
      </c>
      <c r="E5" s="2" t="s">
        <v>5</v>
      </c>
      <c r="F5" s="2" t="s">
        <v>6</v>
      </c>
      <c r="G5" s="2" t="s">
        <v>7</v>
      </c>
      <c r="H5" s="2" t="s">
        <v>8</v>
      </c>
      <c r="I5" s="2" t="s">
        <v>9</v>
      </c>
      <c r="J5" s="2" t="s">
        <v>10</v>
      </c>
      <c r="K5" s="2" t="s">
        <v>11</v>
      </c>
      <c r="L5" s="2" t="s">
        <v>12</v>
      </c>
      <c r="M5" s="3"/>
      <c r="N5" s="2" t="s">
        <v>106</v>
      </c>
    </row>
    <row r="6" spans="1:14" x14ac:dyDescent="0.2">
      <c r="A6" t="s">
        <v>13</v>
      </c>
      <c r="B6" t="s">
        <v>14</v>
      </c>
      <c r="C6" t="s">
        <v>15</v>
      </c>
      <c r="D6" s="4">
        <v>35273</v>
      </c>
      <c r="E6" s="5">
        <v>30793</v>
      </c>
      <c r="F6" s="5">
        <v>20496</v>
      </c>
      <c r="G6" s="4">
        <v>20952</v>
      </c>
      <c r="H6" s="4">
        <v>30209</v>
      </c>
      <c r="I6" s="4">
        <v>37839</v>
      </c>
      <c r="J6" s="4">
        <v>46695</v>
      </c>
      <c r="K6" s="4">
        <v>57406</v>
      </c>
      <c r="L6" s="4">
        <v>56511</v>
      </c>
      <c r="N6">
        <v>28996</v>
      </c>
    </row>
    <row r="7" spans="1:14" x14ac:dyDescent="0.2">
      <c r="A7" t="s">
        <v>13</v>
      </c>
      <c r="B7" t="s">
        <v>14</v>
      </c>
      <c r="C7" t="s">
        <v>88</v>
      </c>
      <c r="D7" s="4">
        <v>29054</v>
      </c>
      <c r="E7" s="5">
        <v>27223</v>
      </c>
      <c r="F7" s="4">
        <v>25477</v>
      </c>
      <c r="G7" s="4">
        <v>26792</v>
      </c>
      <c r="H7" s="4">
        <v>25469</v>
      </c>
      <c r="I7" s="4">
        <v>80813</v>
      </c>
      <c r="J7" s="4">
        <v>73791</v>
      </c>
      <c r="K7" s="4">
        <v>34311</v>
      </c>
      <c r="L7" s="4">
        <v>36865</v>
      </c>
      <c r="N7">
        <v>18403</v>
      </c>
    </row>
    <row r="8" spans="1:14" x14ac:dyDescent="0.2">
      <c r="A8" t="s">
        <v>16</v>
      </c>
      <c r="B8" t="s">
        <v>14</v>
      </c>
      <c r="C8" t="s">
        <v>17</v>
      </c>
      <c r="D8" s="4">
        <v>6734</v>
      </c>
      <c r="E8" s="5">
        <v>8075</v>
      </c>
      <c r="F8" s="4">
        <v>7558</v>
      </c>
      <c r="G8" s="4">
        <v>7570</v>
      </c>
      <c r="H8" s="4">
        <v>6330</v>
      </c>
      <c r="I8" s="4">
        <v>7552</v>
      </c>
      <c r="J8" s="4">
        <v>6193</v>
      </c>
      <c r="K8" s="4">
        <v>6756</v>
      </c>
      <c r="L8" s="4">
        <v>6808</v>
      </c>
      <c r="N8">
        <v>3229</v>
      </c>
    </row>
    <row r="9" spans="1:14" x14ac:dyDescent="0.2">
      <c r="A9" t="s">
        <v>18</v>
      </c>
      <c r="B9" t="s">
        <v>19</v>
      </c>
      <c r="C9" t="s">
        <v>20</v>
      </c>
      <c r="D9" s="4"/>
      <c r="E9" s="5">
        <v>2646</v>
      </c>
      <c r="F9" s="4">
        <v>14336</v>
      </c>
      <c r="G9" s="4">
        <v>15602</v>
      </c>
      <c r="H9" s="4">
        <v>17195</v>
      </c>
      <c r="I9" s="4">
        <v>19418</v>
      </c>
      <c r="J9" s="4">
        <v>22160</v>
      </c>
      <c r="K9" s="4">
        <v>24159</v>
      </c>
      <c r="L9" s="4">
        <v>16446</v>
      </c>
      <c r="N9">
        <v>2784</v>
      </c>
    </row>
    <row r="10" spans="1:14" x14ac:dyDescent="0.2">
      <c r="A10" t="s">
        <v>18</v>
      </c>
      <c r="B10" t="s">
        <v>19</v>
      </c>
      <c r="C10" t="s">
        <v>21</v>
      </c>
      <c r="D10" s="4"/>
      <c r="E10" s="5">
        <v>3501</v>
      </c>
      <c r="F10" s="4">
        <v>14024</v>
      </c>
      <c r="G10" s="4">
        <v>14109</v>
      </c>
      <c r="H10" s="4">
        <v>15786</v>
      </c>
      <c r="I10" s="4">
        <v>17190</v>
      </c>
      <c r="J10" s="4">
        <v>17544</v>
      </c>
      <c r="K10" s="4">
        <v>17727</v>
      </c>
      <c r="L10" s="4">
        <v>11658</v>
      </c>
    </row>
    <row r="11" spans="1:14" x14ac:dyDescent="0.2">
      <c r="A11" t="s">
        <v>18</v>
      </c>
      <c r="B11" t="s">
        <v>19</v>
      </c>
      <c r="C11" t="s">
        <v>22</v>
      </c>
      <c r="D11" s="4">
        <v>2237</v>
      </c>
      <c r="E11" s="5">
        <v>2388</v>
      </c>
      <c r="F11" s="4">
        <v>2833</v>
      </c>
      <c r="G11" s="4">
        <v>3128</v>
      </c>
      <c r="H11" s="4">
        <v>3526</v>
      </c>
      <c r="I11" s="4">
        <v>3935</v>
      </c>
      <c r="J11" s="4">
        <v>4454</v>
      </c>
      <c r="K11" s="4">
        <v>4705</v>
      </c>
      <c r="L11" s="4">
        <v>3749</v>
      </c>
    </row>
    <row r="12" spans="1:14" x14ac:dyDescent="0.2">
      <c r="A12" t="s">
        <v>18</v>
      </c>
      <c r="B12" t="s">
        <v>19</v>
      </c>
      <c r="C12" t="s">
        <v>23</v>
      </c>
      <c r="D12" s="4">
        <v>11945</v>
      </c>
      <c r="E12" s="5"/>
      <c r="F12" s="4"/>
      <c r="G12" s="4"/>
      <c r="H12" s="4"/>
      <c r="I12" s="4"/>
      <c r="J12" s="4"/>
      <c r="K12" s="4"/>
      <c r="L12" s="4"/>
    </row>
    <row r="13" spans="1:14" x14ac:dyDescent="0.2">
      <c r="A13" t="s">
        <v>18</v>
      </c>
      <c r="B13" t="s">
        <v>19</v>
      </c>
      <c r="C13" t="s">
        <v>24</v>
      </c>
      <c r="D13" s="4">
        <v>12260</v>
      </c>
      <c r="E13" s="5"/>
      <c r="F13" s="4"/>
      <c r="G13" s="4"/>
      <c r="H13" s="4"/>
      <c r="I13" s="4"/>
      <c r="J13" s="4"/>
      <c r="K13" s="4"/>
      <c r="L13" s="4"/>
    </row>
    <row r="14" spans="1:14" x14ac:dyDescent="0.2">
      <c r="A14" t="s">
        <v>13</v>
      </c>
      <c r="B14" t="s">
        <v>14</v>
      </c>
      <c r="C14" t="s">
        <v>25</v>
      </c>
      <c r="D14" s="4"/>
      <c r="E14" s="5"/>
      <c r="F14" s="4"/>
      <c r="G14" s="4"/>
      <c r="H14" s="4"/>
      <c r="I14" s="4"/>
      <c r="J14" s="4">
        <v>153</v>
      </c>
      <c r="K14" s="4">
        <v>3239</v>
      </c>
      <c r="L14" s="4">
        <v>2955</v>
      </c>
      <c r="N14">
        <v>1429</v>
      </c>
    </row>
    <row r="15" spans="1:14" x14ac:dyDescent="0.2">
      <c r="A15" t="s">
        <v>13</v>
      </c>
      <c r="B15" t="s">
        <v>14</v>
      </c>
      <c r="C15" t="s">
        <v>26</v>
      </c>
      <c r="D15" s="4">
        <v>10567</v>
      </c>
      <c r="E15" s="5">
        <v>17946</v>
      </c>
      <c r="F15" s="4">
        <v>15843</v>
      </c>
      <c r="G15" s="4">
        <v>14676</v>
      </c>
      <c r="H15" s="4">
        <v>11715</v>
      </c>
      <c r="I15" s="4">
        <v>10705</v>
      </c>
      <c r="J15" s="4">
        <v>6080</v>
      </c>
      <c r="K15" s="4"/>
      <c r="L15" s="4"/>
    </row>
    <row r="16" spans="1:14" x14ac:dyDescent="0.2">
      <c r="A16" t="s">
        <v>13</v>
      </c>
      <c r="B16" t="s">
        <v>14</v>
      </c>
      <c r="C16" t="s">
        <v>27</v>
      </c>
      <c r="D16" s="4"/>
      <c r="E16" s="5"/>
      <c r="F16" s="4"/>
      <c r="G16" s="4"/>
      <c r="H16" s="4"/>
      <c r="I16" s="4"/>
      <c r="J16" s="4"/>
      <c r="K16" s="4"/>
      <c r="L16" s="4"/>
    </row>
    <row r="17" spans="1:14" x14ac:dyDescent="0.2">
      <c r="A17" t="s">
        <v>13</v>
      </c>
      <c r="B17" t="s">
        <v>14</v>
      </c>
      <c r="C17" t="s">
        <v>28</v>
      </c>
      <c r="D17" s="4"/>
      <c r="E17" s="5"/>
      <c r="F17" s="4"/>
      <c r="G17" s="4"/>
      <c r="H17" s="4"/>
      <c r="I17" s="4"/>
      <c r="J17" s="4"/>
      <c r="K17" s="4"/>
      <c r="L17" s="4"/>
      <c r="N17">
        <v>1031</v>
      </c>
    </row>
    <row r="18" spans="1:14" x14ac:dyDescent="0.2">
      <c r="A18" t="s">
        <v>16</v>
      </c>
      <c r="B18" t="s">
        <v>14</v>
      </c>
      <c r="C18" t="s">
        <v>29</v>
      </c>
      <c r="D18" s="4"/>
      <c r="E18" s="5"/>
      <c r="F18" s="4">
        <v>513</v>
      </c>
      <c r="G18" s="4"/>
      <c r="H18" s="4"/>
      <c r="I18" s="4">
        <v>645</v>
      </c>
      <c r="J18" s="4">
        <v>825</v>
      </c>
      <c r="K18" s="4">
        <v>1017</v>
      </c>
      <c r="L18" s="4">
        <v>1996</v>
      </c>
      <c r="N18">
        <v>959</v>
      </c>
    </row>
    <row r="19" spans="1:14" x14ac:dyDescent="0.2">
      <c r="A19" t="s">
        <v>16</v>
      </c>
      <c r="B19" t="s">
        <v>14</v>
      </c>
      <c r="C19" t="s">
        <v>30</v>
      </c>
      <c r="D19" s="4"/>
      <c r="E19" s="5"/>
      <c r="F19" s="4"/>
      <c r="G19" s="4"/>
      <c r="H19" s="4"/>
      <c r="I19" s="4"/>
      <c r="J19" s="4"/>
      <c r="K19" s="4"/>
      <c r="L19" s="4"/>
    </row>
    <row r="20" spans="1:14" x14ac:dyDescent="0.2">
      <c r="A20" t="s">
        <v>31</v>
      </c>
      <c r="B20" t="s">
        <v>14</v>
      </c>
      <c r="C20" t="s">
        <v>32</v>
      </c>
      <c r="D20" s="4"/>
      <c r="E20" s="5">
        <v>666</v>
      </c>
      <c r="F20" s="4">
        <v>2004</v>
      </c>
      <c r="G20" s="4">
        <v>2070</v>
      </c>
      <c r="H20" s="4">
        <v>2733</v>
      </c>
      <c r="I20" s="4">
        <v>2087</v>
      </c>
      <c r="J20" s="4">
        <v>926</v>
      </c>
      <c r="K20" s="4">
        <v>2106</v>
      </c>
      <c r="L20" s="4">
        <v>1554</v>
      </c>
    </row>
    <row r="21" spans="1:14" x14ac:dyDescent="0.2">
      <c r="A21" t="s">
        <v>31</v>
      </c>
      <c r="B21" t="s">
        <v>33</v>
      </c>
      <c r="C21" t="s">
        <v>34</v>
      </c>
      <c r="D21" s="4">
        <v>2074</v>
      </c>
      <c r="E21" s="5"/>
      <c r="F21" s="4"/>
      <c r="G21" s="4"/>
      <c r="H21" s="4"/>
      <c r="I21" s="4"/>
      <c r="J21" s="4"/>
      <c r="K21" s="4"/>
      <c r="L21" s="4"/>
    </row>
    <row r="22" spans="1:14" x14ac:dyDescent="0.2">
      <c r="A22" t="s">
        <v>31</v>
      </c>
      <c r="B22" t="s">
        <v>33</v>
      </c>
      <c r="C22" t="s">
        <v>35</v>
      </c>
      <c r="D22" s="4">
        <v>1828</v>
      </c>
      <c r="E22" s="5"/>
      <c r="F22" s="4"/>
      <c r="G22" s="4"/>
      <c r="H22" s="4"/>
      <c r="I22" s="4"/>
      <c r="J22" s="4"/>
      <c r="K22" s="4"/>
      <c r="L22" s="4"/>
    </row>
    <row r="23" spans="1:14" x14ac:dyDescent="0.2">
      <c r="A23" t="s">
        <v>36</v>
      </c>
      <c r="B23" t="s">
        <v>14</v>
      </c>
      <c r="C23" t="s">
        <v>37</v>
      </c>
      <c r="D23" s="4"/>
      <c r="E23" s="5"/>
      <c r="F23" s="4"/>
      <c r="G23" s="4"/>
      <c r="H23" s="4"/>
      <c r="I23" s="4"/>
      <c r="J23" s="4"/>
      <c r="K23" s="4"/>
      <c r="L23" s="4">
        <v>1112</v>
      </c>
      <c r="N23">
        <v>941</v>
      </c>
    </row>
    <row r="24" spans="1:14" x14ac:dyDescent="0.2">
      <c r="A24" t="s">
        <v>31</v>
      </c>
      <c r="B24" t="s">
        <v>14</v>
      </c>
      <c r="C24" t="s">
        <v>38</v>
      </c>
      <c r="D24" s="4"/>
      <c r="E24" s="5">
        <v>482</v>
      </c>
      <c r="F24" s="4">
        <v>1518</v>
      </c>
      <c r="G24" s="4">
        <v>2274</v>
      </c>
      <c r="H24" s="4">
        <v>2599</v>
      </c>
      <c r="I24" s="4">
        <v>2635</v>
      </c>
      <c r="J24" s="4">
        <v>2718</v>
      </c>
      <c r="K24" s="4">
        <v>1980</v>
      </c>
      <c r="L24" s="4">
        <v>3308</v>
      </c>
      <c r="N24">
        <v>604</v>
      </c>
    </row>
    <row r="25" spans="1:14" x14ac:dyDescent="0.2">
      <c r="A25" t="s">
        <v>31</v>
      </c>
      <c r="B25" t="s">
        <v>14</v>
      </c>
      <c r="C25" t="s">
        <v>39</v>
      </c>
      <c r="D25" s="4"/>
      <c r="E25" s="5"/>
      <c r="F25" s="4"/>
      <c r="G25" s="4"/>
      <c r="H25" s="4"/>
      <c r="I25" s="4"/>
      <c r="J25" s="4"/>
      <c r="K25" s="4">
        <v>594</v>
      </c>
      <c r="L25" s="4">
        <v>660</v>
      </c>
      <c r="N25">
        <v>442</v>
      </c>
    </row>
    <row r="26" spans="1:14" x14ac:dyDescent="0.2">
      <c r="A26" t="s">
        <v>31</v>
      </c>
      <c r="B26" t="s">
        <v>33</v>
      </c>
      <c r="C26" t="s">
        <v>40</v>
      </c>
      <c r="D26" s="4">
        <v>2503</v>
      </c>
      <c r="E26" s="5">
        <v>2556</v>
      </c>
      <c r="F26" s="4"/>
      <c r="G26" s="4">
        <v>222</v>
      </c>
      <c r="H26" s="4"/>
      <c r="I26" s="4"/>
      <c r="J26" s="4"/>
      <c r="K26" s="4"/>
      <c r="L26" s="4"/>
    </row>
    <row r="27" spans="1:14" x14ac:dyDescent="0.2">
      <c r="A27" t="s">
        <v>16</v>
      </c>
      <c r="B27" t="s">
        <v>14</v>
      </c>
      <c r="C27" t="s">
        <v>41</v>
      </c>
      <c r="D27" s="4"/>
      <c r="E27" s="5"/>
      <c r="F27" s="4"/>
      <c r="G27" s="4"/>
      <c r="H27" s="4"/>
      <c r="I27" s="4"/>
      <c r="J27" s="4"/>
      <c r="K27" s="4"/>
      <c r="L27" s="4"/>
      <c r="N27">
        <v>226</v>
      </c>
    </row>
    <row r="28" spans="1:14" x14ac:dyDescent="0.2">
      <c r="A28" t="s">
        <v>31</v>
      </c>
      <c r="B28" t="s">
        <v>14</v>
      </c>
      <c r="C28" t="s">
        <v>42</v>
      </c>
      <c r="D28" s="4"/>
      <c r="E28" s="5">
        <v>1217</v>
      </c>
      <c r="F28" s="4">
        <v>1057</v>
      </c>
      <c r="G28" s="4">
        <v>1284</v>
      </c>
      <c r="H28" s="4">
        <v>986</v>
      </c>
      <c r="I28" s="4">
        <v>880</v>
      </c>
      <c r="J28" s="4">
        <v>599</v>
      </c>
      <c r="K28" s="4"/>
      <c r="L28" s="4"/>
      <c r="N28">
        <v>225</v>
      </c>
    </row>
    <row r="29" spans="1:14" x14ac:dyDescent="0.2">
      <c r="A29" t="s">
        <v>16</v>
      </c>
      <c r="B29" t="s">
        <v>14</v>
      </c>
      <c r="C29" t="s">
        <v>43</v>
      </c>
      <c r="D29" s="4"/>
      <c r="E29" s="5"/>
      <c r="F29" s="4"/>
      <c r="G29" s="4"/>
      <c r="H29" s="4">
        <v>637</v>
      </c>
      <c r="I29" s="4"/>
      <c r="J29" s="4"/>
      <c r="K29" s="4"/>
      <c r="L29" s="4"/>
      <c r="N29">
        <v>222</v>
      </c>
    </row>
    <row r="30" spans="1:14" x14ac:dyDescent="0.2">
      <c r="A30" t="s">
        <v>31</v>
      </c>
      <c r="B30" t="s">
        <v>14</v>
      </c>
      <c r="C30" t="s">
        <v>44</v>
      </c>
      <c r="D30" s="4"/>
      <c r="E30" s="5">
        <v>1564</v>
      </c>
      <c r="F30" s="4">
        <v>3571</v>
      </c>
      <c r="G30" s="4">
        <v>5158</v>
      </c>
      <c r="H30" s="4">
        <v>5307</v>
      </c>
      <c r="I30" s="4">
        <v>5155</v>
      </c>
      <c r="J30" s="4">
        <v>3469</v>
      </c>
      <c r="K30" s="4">
        <v>3061</v>
      </c>
      <c r="L30" s="4">
        <v>1134</v>
      </c>
      <c r="N30">
        <v>166</v>
      </c>
    </row>
    <row r="31" spans="1:14" x14ac:dyDescent="0.2">
      <c r="A31" t="s">
        <v>31</v>
      </c>
      <c r="B31" t="s">
        <v>14</v>
      </c>
      <c r="C31" t="s">
        <v>45</v>
      </c>
      <c r="D31" s="4">
        <v>5389</v>
      </c>
      <c r="E31" s="5"/>
      <c r="F31" s="4"/>
      <c r="G31" s="4"/>
      <c r="H31" s="4"/>
      <c r="I31" s="4"/>
      <c r="J31" s="4"/>
      <c r="K31" s="4"/>
      <c r="L31" s="4"/>
    </row>
    <row r="32" spans="1:14" x14ac:dyDescent="0.2">
      <c r="A32" t="s">
        <v>31</v>
      </c>
      <c r="B32" t="s">
        <v>33</v>
      </c>
      <c r="C32" t="s">
        <v>46</v>
      </c>
      <c r="D32" s="4"/>
      <c r="E32" s="5"/>
      <c r="F32" s="4"/>
      <c r="G32" s="4"/>
      <c r="H32" s="4"/>
      <c r="I32" s="4"/>
      <c r="J32" s="4"/>
      <c r="K32" s="4">
        <v>46</v>
      </c>
      <c r="L32" s="4"/>
      <c r="N32">
        <v>142</v>
      </c>
    </row>
    <row r="33" spans="1:14" x14ac:dyDescent="0.2">
      <c r="A33" t="s">
        <v>13</v>
      </c>
      <c r="B33" t="s">
        <v>33</v>
      </c>
      <c r="C33" t="s">
        <v>47</v>
      </c>
      <c r="D33" s="4">
        <v>2409</v>
      </c>
      <c r="E33" s="5">
        <v>2394</v>
      </c>
      <c r="F33" s="4">
        <v>2266</v>
      </c>
      <c r="G33" s="4">
        <v>2254</v>
      </c>
      <c r="H33" s="4">
        <v>2258</v>
      </c>
      <c r="I33" s="4">
        <v>2168</v>
      </c>
      <c r="J33" s="4">
        <v>2072</v>
      </c>
      <c r="K33" s="4">
        <v>2105</v>
      </c>
      <c r="L33" s="4">
        <v>1398</v>
      </c>
    </row>
    <row r="34" spans="1:14" x14ac:dyDescent="0.2">
      <c r="A34" t="s">
        <v>13</v>
      </c>
      <c r="B34" t="s">
        <v>33</v>
      </c>
      <c r="C34" t="s">
        <v>48</v>
      </c>
      <c r="D34" s="4"/>
      <c r="E34" s="5"/>
      <c r="F34" s="4"/>
      <c r="G34" s="4"/>
      <c r="H34" s="4"/>
      <c r="I34" s="4">
        <v>675</v>
      </c>
      <c r="J34" s="4">
        <v>1014</v>
      </c>
      <c r="K34" s="4">
        <v>1183</v>
      </c>
      <c r="L34" s="4">
        <v>1120</v>
      </c>
    </row>
    <row r="35" spans="1:14" x14ac:dyDescent="0.2">
      <c r="A35" t="s">
        <v>49</v>
      </c>
      <c r="B35" t="s">
        <v>50</v>
      </c>
      <c r="C35" t="s">
        <v>51</v>
      </c>
      <c r="D35" s="4">
        <v>14378</v>
      </c>
      <c r="E35" s="5">
        <v>38033</v>
      </c>
      <c r="F35" s="4">
        <v>9337</v>
      </c>
      <c r="G35" s="4">
        <v>7143</v>
      </c>
      <c r="H35" s="4">
        <v>8487</v>
      </c>
      <c r="I35" s="4">
        <v>7755</v>
      </c>
      <c r="J35" s="4">
        <v>4000</v>
      </c>
      <c r="K35" s="4">
        <v>6990</v>
      </c>
      <c r="L35" s="4">
        <v>4252</v>
      </c>
      <c r="N35">
        <v>763</v>
      </c>
    </row>
    <row r="36" spans="1:14" x14ac:dyDescent="0.2">
      <c r="C36" t="s">
        <v>95</v>
      </c>
      <c r="D36" s="5">
        <f>SUM(D6:D35)</f>
        <v>136651</v>
      </c>
      <c r="E36" s="5">
        <f>SUM(E6:E35)</f>
        <v>139484</v>
      </c>
      <c r="F36" s="4">
        <f>SUM(F6:F35)</f>
        <v>120833</v>
      </c>
      <c r="G36" s="4">
        <f>SUM(G6:G35)</f>
        <v>123234</v>
      </c>
      <c r="H36" s="4">
        <f>SUM(H6:H35)</f>
        <v>133237</v>
      </c>
      <c r="I36" s="4">
        <f t="shared" ref="I36:L36" si="0">SUM(I6:I35)</f>
        <v>199452</v>
      </c>
      <c r="J36" s="4">
        <f t="shared" si="0"/>
        <v>192693</v>
      </c>
      <c r="K36" s="4">
        <f t="shared" si="0"/>
        <v>167385</v>
      </c>
      <c r="L36" s="4">
        <f t="shared" si="0"/>
        <v>151526</v>
      </c>
      <c r="N36" s="4">
        <f>SUM(N6:N35)</f>
        <v>60562</v>
      </c>
    </row>
    <row r="37" spans="1:14" x14ac:dyDescent="0.2">
      <c r="C37" t="s">
        <v>107</v>
      </c>
      <c r="D37" s="5">
        <f>D36-D7</f>
        <v>107597</v>
      </c>
      <c r="E37" s="5">
        <f t="shared" ref="E37:N37" si="1">E36-E7</f>
        <v>112261</v>
      </c>
      <c r="F37" s="5">
        <f t="shared" si="1"/>
        <v>95356</v>
      </c>
      <c r="G37" s="5">
        <f t="shared" si="1"/>
        <v>96442</v>
      </c>
      <c r="H37" s="5">
        <f t="shared" si="1"/>
        <v>107768</v>
      </c>
      <c r="I37" s="5">
        <f t="shared" si="1"/>
        <v>118639</v>
      </c>
      <c r="J37" s="5">
        <f t="shared" si="1"/>
        <v>118902</v>
      </c>
      <c r="K37" s="5">
        <f t="shared" si="1"/>
        <v>133074</v>
      </c>
      <c r="L37" s="5">
        <f t="shared" si="1"/>
        <v>114661</v>
      </c>
      <c r="M37" s="5"/>
      <c r="N37" s="5">
        <f t="shared" si="1"/>
        <v>42159</v>
      </c>
    </row>
    <row r="38" spans="1:14" x14ac:dyDescent="0.2"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</row>
    <row r="39" spans="1:14" x14ac:dyDescent="0.2">
      <c r="C39" s="3" t="s">
        <v>87</v>
      </c>
      <c r="D39" s="1"/>
      <c r="E39" s="1"/>
    </row>
    <row r="40" spans="1:14" ht="34" x14ac:dyDescent="0.2">
      <c r="D40" s="3" t="s">
        <v>52</v>
      </c>
      <c r="E40" s="2" t="s">
        <v>53</v>
      </c>
      <c r="F40" s="3" t="s">
        <v>54</v>
      </c>
      <c r="G40" s="3" t="s">
        <v>55</v>
      </c>
      <c r="H40" s="3" t="s">
        <v>56</v>
      </c>
      <c r="I40" s="3" t="s">
        <v>57</v>
      </c>
      <c r="J40" s="3" t="s">
        <v>58</v>
      </c>
      <c r="K40" s="3" t="s">
        <v>59</v>
      </c>
      <c r="L40" s="3" t="s">
        <v>60</v>
      </c>
      <c r="N40" s="2" t="s">
        <v>106</v>
      </c>
    </row>
    <row r="41" spans="1:14" x14ac:dyDescent="0.2">
      <c r="C41" t="s">
        <v>93</v>
      </c>
      <c r="D41" s="5">
        <f>D6+D14+D15+D17+D27+D34+D33</f>
        <v>48249</v>
      </c>
      <c r="E41" s="5">
        <f t="shared" ref="E41:N41" si="2">E6+E14+E15+E17+E27+E34+E33</f>
        <v>51133</v>
      </c>
      <c r="F41" s="5">
        <f t="shared" si="2"/>
        <v>38605</v>
      </c>
      <c r="G41" s="5">
        <f t="shared" si="2"/>
        <v>37882</v>
      </c>
      <c r="H41" s="5">
        <f t="shared" si="2"/>
        <v>44182</v>
      </c>
      <c r="I41" s="5">
        <f t="shared" si="2"/>
        <v>51387</v>
      </c>
      <c r="J41" s="5">
        <f t="shared" si="2"/>
        <v>56014</v>
      </c>
      <c r="K41" s="5">
        <f t="shared" si="2"/>
        <v>63933</v>
      </c>
      <c r="L41" s="5">
        <f t="shared" si="2"/>
        <v>61984</v>
      </c>
      <c r="M41" s="5"/>
      <c r="N41" s="5">
        <f t="shared" si="2"/>
        <v>31682</v>
      </c>
    </row>
    <row r="42" spans="1:14" x14ac:dyDescent="0.2">
      <c r="C42" t="s">
        <v>61</v>
      </c>
      <c r="D42" s="5">
        <f>D20+D23+D24+D25+D28+D30+D32+D26+D31+D22+D21</f>
        <v>11794</v>
      </c>
      <c r="E42" s="5">
        <f t="shared" ref="E42:L42" si="3">E20+E23+E24+E25+E28+E30+E32+E26+E31+E22+E21</f>
        <v>6485</v>
      </c>
      <c r="F42" s="5">
        <f t="shared" si="3"/>
        <v>8150</v>
      </c>
      <c r="G42" s="5">
        <f t="shared" si="3"/>
        <v>11008</v>
      </c>
      <c r="H42" s="5">
        <f t="shared" si="3"/>
        <v>11625</v>
      </c>
      <c r="I42" s="5">
        <f t="shared" si="3"/>
        <v>10757</v>
      </c>
      <c r="J42" s="5">
        <f t="shared" si="3"/>
        <v>7712</v>
      </c>
      <c r="K42" s="5">
        <f t="shared" si="3"/>
        <v>7787</v>
      </c>
      <c r="L42" s="5">
        <f t="shared" si="3"/>
        <v>7768</v>
      </c>
      <c r="N42">
        <f>N20+N23+N24+N25+N28+N30+N32</f>
        <v>2520</v>
      </c>
    </row>
    <row r="43" spans="1:14" x14ac:dyDescent="0.2">
      <c r="C43" t="s">
        <v>103</v>
      </c>
      <c r="D43" s="4">
        <f>D8+D19+D29+D18+D27</f>
        <v>6734</v>
      </c>
      <c r="E43" s="4">
        <f>E8+E19+E29+E18+E27</f>
        <v>8075</v>
      </c>
      <c r="F43" s="4">
        <f>F8+F19+F29+F18+F27</f>
        <v>8071</v>
      </c>
      <c r="G43" s="4">
        <f>G8+G19+G29+G18+G27</f>
        <v>7570</v>
      </c>
      <c r="H43" s="4">
        <f>H8+H19+H29+H18+H27</f>
        <v>6967</v>
      </c>
      <c r="I43" s="4">
        <f>I8+I19+I29+I18+I27</f>
        <v>8197</v>
      </c>
      <c r="J43" s="4">
        <f>J8+J19+J29+J18+J27</f>
        <v>7018</v>
      </c>
      <c r="K43" s="4">
        <f>K8+K19+K29+K18+K27</f>
        <v>7773</v>
      </c>
      <c r="L43" s="4">
        <f>L8+L19+L29+L18+L27</f>
        <v>8804</v>
      </c>
      <c r="M43" s="4"/>
      <c r="N43" s="4">
        <f>N8+N19+N29+N18+N27</f>
        <v>4636</v>
      </c>
    </row>
    <row r="44" spans="1:14" x14ac:dyDescent="0.2">
      <c r="C44" t="s">
        <v>62</v>
      </c>
      <c r="D44" s="4">
        <f t="shared" ref="D44:K44" si="4">D9+D10+D11+D12+D13</f>
        <v>26442</v>
      </c>
      <c r="E44" s="4">
        <f t="shared" si="4"/>
        <v>8535</v>
      </c>
      <c r="F44" s="4">
        <f t="shared" si="4"/>
        <v>31193</v>
      </c>
      <c r="G44" s="4">
        <f t="shared" si="4"/>
        <v>32839</v>
      </c>
      <c r="H44" s="4">
        <f t="shared" si="4"/>
        <v>36507</v>
      </c>
      <c r="I44" s="4">
        <f t="shared" si="4"/>
        <v>40543</v>
      </c>
      <c r="J44" s="4">
        <f t="shared" si="4"/>
        <v>44158</v>
      </c>
      <c r="K44" s="4">
        <f t="shared" si="4"/>
        <v>46591</v>
      </c>
      <c r="L44" s="4">
        <f>L9+L10+L11</f>
        <v>31853</v>
      </c>
      <c r="N44">
        <f>N9+N10+N11</f>
        <v>2784</v>
      </c>
    </row>
    <row r="46" spans="1:14" x14ac:dyDescent="0.2">
      <c r="C46" t="s">
        <v>89</v>
      </c>
      <c r="D46" s="4">
        <f>D18+D19+D20+D21+D22</f>
        <v>3902</v>
      </c>
      <c r="E46" s="4">
        <f t="shared" ref="E46:N46" si="5">E18+E19+E20+E21+E22</f>
        <v>666</v>
      </c>
      <c r="F46" s="4">
        <f t="shared" si="5"/>
        <v>2517</v>
      </c>
      <c r="G46" s="4">
        <f t="shared" si="5"/>
        <v>2070</v>
      </c>
      <c r="H46" s="4">
        <f t="shared" si="5"/>
        <v>2733</v>
      </c>
      <c r="I46" s="4">
        <f t="shared" si="5"/>
        <v>2732</v>
      </c>
      <c r="J46" s="4">
        <f t="shared" si="5"/>
        <v>1751</v>
      </c>
      <c r="K46" s="4">
        <f t="shared" si="5"/>
        <v>3123</v>
      </c>
      <c r="L46" s="4">
        <f t="shared" si="5"/>
        <v>3550</v>
      </c>
      <c r="M46" s="4"/>
      <c r="N46" s="4">
        <f t="shared" si="5"/>
        <v>959</v>
      </c>
    </row>
    <row r="47" spans="1:14" x14ac:dyDescent="0.2">
      <c r="C47" t="s">
        <v>90</v>
      </c>
      <c r="D47" s="4">
        <f>D20+D21+D22</f>
        <v>3902</v>
      </c>
      <c r="E47" s="4">
        <f t="shared" ref="E47:N47" si="6">E20+E21+E22</f>
        <v>666</v>
      </c>
      <c r="F47" s="4">
        <f t="shared" si="6"/>
        <v>2004</v>
      </c>
      <c r="G47" s="4">
        <f t="shared" si="6"/>
        <v>2070</v>
      </c>
      <c r="H47" s="4">
        <f t="shared" si="6"/>
        <v>2733</v>
      </c>
      <c r="I47" s="4">
        <f t="shared" si="6"/>
        <v>2087</v>
      </c>
      <c r="J47" s="4">
        <f t="shared" si="6"/>
        <v>926</v>
      </c>
      <c r="K47" s="4">
        <f t="shared" si="6"/>
        <v>2106</v>
      </c>
      <c r="L47" s="4">
        <f t="shared" si="6"/>
        <v>1554</v>
      </c>
      <c r="M47" s="4"/>
      <c r="N47" s="4">
        <f t="shared" si="6"/>
        <v>0</v>
      </c>
    </row>
    <row r="48" spans="1:14" x14ac:dyDescent="0.2"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</row>
    <row r="49" spans="1:14" x14ac:dyDescent="0.2">
      <c r="C49" t="s">
        <v>92</v>
      </c>
      <c r="D49" s="4">
        <f>D21+D25+D20+D24+D22+D31+D26+D32+D23+D30</f>
        <v>11794</v>
      </c>
      <c r="E49" s="4">
        <f t="shared" ref="E49:N49" si="7">E21+E25+E20+E24+E22+E31+E26+E32++E23+E30</f>
        <v>5268</v>
      </c>
      <c r="F49" s="4">
        <f t="shared" si="7"/>
        <v>7093</v>
      </c>
      <c r="G49" s="4">
        <f t="shared" si="7"/>
        <v>9724</v>
      </c>
      <c r="H49" s="4">
        <f t="shared" si="7"/>
        <v>10639</v>
      </c>
      <c r="I49" s="4">
        <f t="shared" si="7"/>
        <v>9877</v>
      </c>
      <c r="J49" s="4">
        <f t="shared" si="7"/>
        <v>7113</v>
      </c>
      <c r="K49" s="4">
        <f t="shared" si="7"/>
        <v>7787</v>
      </c>
      <c r="L49" s="4">
        <f t="shared" si="7"/>
        <v>7768</v>
      </c>
      <c r="M49" s="4"/>
      <c r="N49" s="4">
        <f t="shared" si="7"/>
        <v>2295</v>
      </c>
    </row>
    <row r="50" spans="1:14" x14ac:dyDescent="0.2">
      <c r="C50" t="s">
        <v>91</v>
      </c>
      <c r="D50" s="4">
        <f>D49-D47</f>
        <v>7892</v>
      </c>
      <c r="E50" s="4">
        <f t="shared" ref="E50:N50" si="8">E49-E47</f>
        <v>4602</v>
      </c>
      <c r="F50" s="4">
        <f t="shared" si="8"/>
        <v>5089</v>
      </c>
      <c r="G50" s="4">
        <f t="shared" si="8"/>
        <v>7654</v>
      </c>
      <c r="H50" s="4">
        <f t="shared" si="8"/>
        <v>7906</v>
      </c>
      <c r="I50" s="4">
        <f t="shared" si="8"/>
        <v>7790</v>
      </c>
      <c r="J50" s="4">
        <f t="shared" si="8"/>
        <v>6187</v>
      </c>
      <c r="K50" s="4">
        <f t="shared" si="8"/>
        <v>5681</v>
      </c>
      <c r="L50" s="4">
        <f t="shared" si="8"/>
        <v>6214</v>
      </c>
      <c r="M50" s="4"/>
      <c r="N50" s="4">
        <f t="shared" si="8"/>
        <v>2295</v>
      </c>
    </row>
    <row r="51" spans="1:14" x14ac:dyDescent="0.2">
      <c r="C51" t="s">
        <v>94</v>
      </c>
      <c r="D51" s="4">
        <f>D32+D23</f>
        <v>0</v>
      </c>
      <c r="E51" s="4">
        <f t="shared" ref="E51:N51" si="9">E32+E23</f>
        <v>0</v>
      </c>
      <c r="F51" s="4">
        <f t="shared" si="9"/>
        <v>0</v>
      </c>
      <c r="G51" s="4">
        <f t="shared" si="9"/>
        <v>0</v>
      </c>
      <c r="H51" s="4">
        <f t="shared" si="9"/>
        <v>0</v>
      </c>
      <c r="I51" s="4">
        <f t="shared" si="9"/>
        <v>0</v>
      </c>
      <c r="J51" s="4">
        <f t="shared" si="9"/>
        <v>0</v>
      </c>
      <c r="K51" s="4">
        <f t="shared" si="9"/>
        <v>46</v>
      </c>
      <c r="L51" s="4">
        <f t="shared" si="9"/>
        <v>1112</v>
      </c>
      <c r="M51" s="4"/>
      <c r="N51" s="4">
        <f t="shared" si="9"/>
        <v>1083</v>
      </c>
    </row>
    <row r="52" spans="1:14" x14ac:dyDescent="0.2"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</row>
    <row r="53" spans="1:14" x14ac:dyDescent="0.2">
      <c r="A53" t="s">
        <v>63</v>
      </c>
      <c r="E53" s="1"/>
    </row>
    <row r="54" spans="1:14" x14ac:dyDescent="0.2">
      <c r="A54" t="s">
        <v>64</v>
      </c>
      <c r="E54" s="1"/>
    </row>
    <row r="55" spans="1:14" x14ac:dyDescent="0.2">
      <c r="A55" t="s">
        <v>65</v>
      </c>
      <c r="E55" s="1"/>
    </row>
    <row r="56" spans="1:14" x14ac:dyDescent="0.2">
      <c r="A56" t="s">
        <v>86</v>
      </c>
    </row>
    <row r="58" spans="1:14" x14ac:dyDescent="0.2">
      <c r="A58" t="s">
        <v>66</v>
      </c>
    </row>
    <row r="59" spans="1:14" x14ac:dyDescent="0.2">
      <c r="A59" t="s">
        <v>67</v>
      </c>
    </row>
    <row r="60" spans="1:14" x14ac:dyDescent="0.2">
      <c r="A60" t="s">
        <v>68</v>
      </c>
    </row>
    <row r="61" spans="1:14" x14ac:dyDescent="0.2">
      <c r="A61" t="s">
        <v>69</v>
      </c>
    </row>
    <row r="62" spans="1:14" x14ac:dyDescent="0.2">
      <c r="A62" t="s">
        <v>70</v>
      </c>
    </row>
    <row r="63" spans="1:14" x14ac:dyDescent="0.2">
      <c r="A63" t="s">
        <v>71</v>
      </c>
    </row>
    <row r="64" spans="1:14" x14ac:dyDescent="0.2">
      <c r="A64" t="s">
        <v>72</v>
      </c>
    </row>
    <row r="65" spans="1:1" x14ac:dyDescent="0.2">
      <c r="A65" t="s">
        <v>73</v>
      </c>
    </row>
    <row r="66" spans="1:1" x14ac:dyDescent="0.2">
      <c r="A66" t="s">
        <v>74</v>
      </c>
    </row>
    <row r="67" spans="1:1" x14ac:dyDescent="0.2">
      <c r="A67" t="s">
        <v>75</v>
      </c>
    </row>
    <row r="68" spans="1:1" x14ac:dyDescent="0.2">
      <c r="A68" t="s">
        <v>76</v>
      </c>
    </row>
    <row r="69" spans="1:1" x14ac:dyDescent="0.2">
      <c r="A69" t="s">
        <v>77</v>
      </c>
    </row>
    <row r="70" spans="1:1" x14ac:dyDescent="0.2">
      <c r="A70" t="s">
        <v>78</v>
      </c>
    </row>
    <row r="73" spans="1:1" x14ac:dyDescent="0.2">
      <c r="A73" t="s">
        <v>79</v>
      </c>
    </row>
    <row r="75" spans="1:1" x14ac:dyDescent="0.2">
      <c r="A75" t="s">
        <v>80</v>
      </c>
    </row>
    <row r="76" spans="1:1" x14ac:dyDescent="0.2">
      <c r="A76" t="s">
        <v>81</v>
      </c>
    </row>
    <row r="77" spans="1:1" x14ac:dyDescent="0.2">
      <c r="A77" t="s">
        <v>82</v>
      </c>
    </row>
    <row r="78" spans="1:1" x14ac:dyDescent="0.2">
      <c r="A78" t="s">
        <v>83</v>
      </c>
    </row>
    <row r="80" spans="1:1" x14ac:dyDescent="0.2">
      <c r="A80" t="s">
        <v>84</v>
      </c>
    </row>
    <row r="82" spans="1:1" x14ac:dyDescent="0.2">
      <c r="A82" t="s">
        <v>85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A19150-7811-034F-B5A7-6F1E3DCBDDB9}">
  <dimension ref="A5:M13"/>
  <sheetViews>
    <sheetView workbookViewId="0">
      <selection activeCell="M35" sqref="M35"/>
    </sheetView>
  </sheetViews>
  <sheetFormatPr baseColWidth="10" defaultRowHeight="16" x14ac:dyDescent="0.2"/>
  <cols>
    <col min="1" max="1" width="33.6640625" customWidth="1"/>
    <col min="2" max="2" width="12.1640625" customWidth="1"/>
    <col min="3" max="3" width="11.6640625" customWidth="1"/>
    <col min="4" max="4" width="10.83203125" customWidth="1"/>
  </cols>
  <sheetData>
    <row r="5" spans="1:13" ht="17" x14ac:dyDescent="0.2">
      <c r="A5" s="7"/>
      <c r="B5" s="8" t="s">
        <v>102</v>
      </c>
      <c r="C5" s="8" t="s">
        <v>101</v>
      </c>
      <c r="D5" s="8" t="s">
        <v>100</v>
      </c>
      <c r="E5" s="8" t="s">
        <v>52</v>
      </c>
      <c r="F5" s="9" t="s">
        <v>53</v>
      </c>
      <c r="G5" s="8" t="s">
        <v>54</v>
      </c>
      <c r="H5" s="8" t="s">
        <v>55</v>
      </c>
      <c r="I5" s="8" t="s">
        <v>56</v>
      </c>
      <c r="J5" s="8" t="s">
        <v>57</v>
      </c>
      <c r="K5" s="8" t="s">
        <v>58</v>
      </c>
      <c r="L5" s="8" t="s">
        <v>59</v>
      </c>
      <c r="M5" s="8" t="s">
        <v>60</v>
      </c>
    </row>
    <row r="6" spans="1:13" x14ac:dyDescent="0.2">
      <c r="A6" s="10" t="s">
        <v>96</v>
      </c>
      <c r="B6" s="11">
        <v>471</v>
      </c>
      <c r="C6" s="11">
        <v>773</v>
      </c>
      <c r="D6" s="11">
        <v>820</v>
      </c>
      <c r="E6" s="14">
        <v>943</v>
      </c>
      <c r="F6" s="14">
        <v>1217</v>
      </c>
      <c r="G6" s="14">
        <v>1054</v>
      </c>
      <c r="H6" s="14">
        <v>1285</v>
      </c>
      <c r="I6" s="14">
        <v>986</v>
      </c>
      <c r="J6" s="11">
        <v>880</v>
      </c>
      <c r="K6" s="11">
        <v>601</v>
      </c>
      <c r="L6" s="11">
        <v>645</v>
      </c>
      <c r="M6" s="11">
        <v>544</v>
      </c>
    </row>
    <row r="7" spans="1:13" x14ac:dyDescent="0.2">
      <c r="A7" s="6" t="s">
        <v>104</v>
      </c>
      <c r="B7" s="13"/>
      <c r="C7" s="13"/>
      <c r="D7" s="13"/>
      <c r="E7" s="13">
        <v>7038</v>
      </c>
      <c r="F7" s="13">
        <v>7507</v>
      </c>
      <c r="G7" s="13">
        <v>2752</v>
      </c>
      <c r="H7" s="13">
        <v>2750</v>
      </c>
      <c r="I7" s="13">
        <v>2003</v>
      </c>
      <c r="J7" s="13">
        <v>1711</v>
      </c>
      <c r="K7" s="13">
        <v>1425</v>
      </c>
      <c r="L7" s="13">
        <v>1650</v>
      </c>
      <c r="M7" s="13">
        <v>1650</v>
      </c>
    </row>
    <row r="8" spans="1:13" x14ac:dyDescent="0.2">
      <c r="A8" s="11" t="s">
        <v>105</v>
      </c>
      <c r="B8" s="11"/>
      <c r="C8" s="11"/>
      <c r="D8" s="11"/>
      <c r="E8" s="12">
        <f>E6/E7</f>
        <v>0.13398692810457516</v>
      </c>
      <c r="F8" s="12">
        <f t="shared" ref="F8:M8" si="0">F6/F7</f>
        <v>0.16211535899826829</v>
      </c>
      <c r="G8" s="12">
        <f t="shared" si="0"/>
        <v>0.38299418604651164</v>
      </c>
      <c r="H8" s="12">
        <f t="shared" si="0"/>
        <v>0.46727272727272728</v>
      </c>
      <c r="I8" s="12">
        <f t="shared" si="0"/>
        <v>0.49226160758861709</v>
      </c>
      <c r="J8" s="12">
        <f t="shared" si="0"/>
        <v>0.51431911163062538</v>
      </c>
      <c r="K8" s="12">
        <f t="shared" si="0"/>
        <v>0.42175438596491227</v>
      </c>
      <c r="L8" s="12">
        <f t="shared" si="0"/>
        <v>0.39090909090909093</v>
      </c>
      <c r="M8" s="12">
        <f t="shared" si="0"/>
        <v>0.32969696969696971</v>
      </c>
    </row>
    <row r="11" spans="1:13" x14ac:dyDescent="0.2">
      <c r="A11" t="s">
        <v>99</v>
      </c>
    </row>
    <row r="12" spans="1:13" x14ac:dyDescent="0.2">
      <c r="A12" t="s">
        <v>97</v>
      </c>
    </row>
    <row r="13" spans="1:13" x14ac:dyDescent="0.2">
      <c r="A13" t="s">
        <v>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Visa sub-classes</vt:lpstr>
      <vt:lpstr>Protection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2021-05-26T07:18:59Z</dcterms:created>
  <dcterms:modified xsi:type="dcterms:W3CDTF">2021-05-31T00:56:35Z</dcterms:modified>
</cp:coreProperties>
</file>